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R:\Region0\RIO\Public\Grants\2024 -25 CFI\Delivering the Charge A Recharge Maine Corridor Project\3. Final Submission\Final Application submission\"/>
    </mc:Choice>
  </mc:AlternateContent>
  <xr:revisionPtr revIDLastSave="0" documentId="14_{81752C35-BC93-4BD2-873A-F59D1C563988}" xr6:coauthVersionLast="47" xr6:coauthVersionMax="47" xr10:uidLastSave="{00000000-0000-0000-0000-000000000000}"/>
  <bookViews>
    <workbookView xWindow="-108" yWindow="-108" windowWidth="23256" windowHeight="12576" activeTab="1" xr2:uid="{190264A7-AE1C-4081-BB71-78BEF2E29C8C}"/>
  </bookViews>
  <sheets>
    <sheet name="Location Cost Detail" sheetId="3" r:id="rId1"/>
    <sheet name="Category Cost Detail" sheetId="9" r:id="rId2"/>
    <sheet name="Cost Share" sheetId="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9" l="1"/>
  <c r="L9" i="9"/>
  <c r="N9" i="9"/>
  <c r="N8" i="9"/>
  <c r="K9" i="9"/>
  <c r="M8" i="9"/>
  <c r="L8" i="9"/>
  <c r="B9" i="8"/>
  <c r="F9" i="8"/>
  <c r="H10" i="8"/>
  <c r="I9" i="8" s="1"/>
  <c r="I28" i="3" l="1"/>
  <c r="H29" i="3"/>
  <c r="G29" i="3"/>
  <c r="F29" i="3"/>
  <c r="E29" i="3"/>
  <c r="B4" i="8" l="1"/>
  <c r="B5" i="8"/>
  <c r="B6" i="8"/>
  <c r="B7" i="8"/>
  <c r="B8" i="8"/>
  <c r="B3" i="8"/>
  <c r="D4" i="8"/>
  <c r="D5" i="8"/>
  <c r="D6" i="8"/>
  <c r="D7" i="8"/>
  <c r="D8" i="8"/>
  <c r="D3" i="8"/>
  <c r="F4" i="8"/>
  <c r="F5" i="8"/>
  <c r="F6" i="8"/>
  <c r="F7" i="8"/>
  <c r="F8" i="8"/>
  <c r="F3" i="8"/>
  <c r="M6" i="9"/>
  <c r="M7" i="9"/>
  <c r="L6" i="9"/>
  <c r="L7" i="9"/>
  <c r="K4" i="9"/>
  <c r="K5" i="9"/>
  <c r="M5" i="9" s="1"/>
  <c r="D9" i="9"/>
  <c r="K3" i="9"/>
  <c r="M3" i="9" s="1"/>
  <c r="F10" i="8" l="1"/>
  <c r="B10" i="8"/>
  <c r="L5" i="9"/>
  <c r="L3" i="9"/>
  <c r="K2" i="9" l="1"/>
  <c r="L2" i="9" s="1"/>
  <c r="L4" i="9"/>
  <c r="M4" i="9"/>
  <c r="M2" i="9" l="1"/>
  <c r="N2" i="9" l="1"/>
  <c r="N5" i="9"/>
  <c r="N6" i="9"/>
  <c r="N7" i="9"/>
  <c r="N3" i="9"/>
  <c r="N4" i="9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" i="3"/>
  <c r="I29" i="3" l="1"/>
  <c r="I8" i="8" l="1"/>
  <c r="I5" i="8"/>
  <c r="I3" i="8"/>
  <c r="I4" i="8"/>
  <c r="I6" i="8"/>
  <c r="I7" i="8"/>
  <c r="I10" i="8" l="1"/>
</calcChain>
</file>

<file path=xl/sharedStrings.xml><?xml version="1.0" encoding="utf-8"?>
<sst xmlns="http://schemas.openxmlformats.org/spreadsheetml/2006/main" count="158" uniqueCount="98">
  <si>
    <t>Site</t>
  </si>
  <si>
    <t>Number of Ports</t>
  </si>
  <si>
    <t>Port Type</t>
  </si>
  <si>
    <t>Corridor</t>
  </si>
  <si>
    <r>
      <rPr>
        <b/>
        <sz val="11"/>
        <color theme="1"/>
        <rFont val="Aptos Narrow"/>
        <family val="2"/>
        <scheme val="minor"/>
      </rPr>
      <t>Final Design, Construction:</t>
    </r>
    <r>
      <rPr>
        <sz val="11"/>
        <color theme="1"/>
        <rFont val="Aptos Narrow"/>
        <family val="2"/>
        <scheme val="minor"/>
      </rPr>
      <t xml:space="preserve"> Station Total</t>
    </r>
  </si>
  <si>
    <r>
      <rPr>
        <b/>
        <sz val="11"/>
        <color theme="1"/>
        <rFont val="Aptos Narrow"/>
        <family val="2"/>
        <scheme val="minor"/>
      </rPr>
      <t xml:space="preserve">Operation Costs: </t>
    </r>
    <r>
      <rPr>
        <sz val="11"/>
        <color theme="1"/>
        <rFont val="Aptos Narrow"/>
        <family val="2"/>
        <scheme val="minor"/>
      </rPr>
      <t xml:space="preserve">Station Demand Charge Incentive </t>
    </r>
  </si>
  <si>
    <t>Workforce Development</t>
  </si>
  <si>
    <r>
      <rPr>
        <b/>
        <sz val="11"/>
        <color theme="1"/>
        <rFont val="Aptos Narrow"/>
        <family val="2"/>
        <scheme val="minor"/>
      </rPr>
      <t>Project Administration:</t>
    </r>
    <r>
      <rPr>
        <sz val="11"/>
        <color theme="1"/>
        <rFont val="Aptos Narrow"/>
        <family val="2"/>
        <scheme val="minor"/>
      </rPr>
      <t xml:space="preserve"> RFP Costs</t>
    </r>
  </si>
  <si>
    <t>Site Total Cost</t>
  </si>
  <si>
    <t>Biddeford</t>
  </si>
  <si>
    <t>LDV</t>
  </si>
  <si>
    <t>I-95 / Route 1</t>
  </si>
  <si>
    <t>Brewer</t>
  </si>
  <si>
    <t>Route 1A/3</t>
  </si>
  <si>
    <t>Fairfield</t>
  </si>
  <si>
    <t>I-95 / Route 201</t>
  </si>
  <si>
    <t>Freeport</t>
  </si>
  <si>
    <t>I-295 / Route 1</t>
  </si>
  <si>
    <t>Gray</t>
  </si>
  <si>
    <t>I-95</t>
  </si>
  <si>
    <t>Houlton</t>
  </si>
  <si>
    <t>Island Falls</t>
  </si>
  <si>
    <t>Kittery</t>
  </si>
  <si>
    <t>Lewiston</t>
  </si>
  <si>
    <t>Medway</t>
  </si>
  <si>
    <t>Mexico</t>
  </si>
  <si>
    <t>Route 2</t>
  </si>
  <si>
    <t>Portland/Westbrook</t>
  </si>
  <si>
    <t>Scarborough</t>
  </si>
  <si>
    <t>South Portland</t>
  </si>
  <si>
    <t>Waterville</t>
  </si>
  <si>
    <t>Yarmouth</t>
  </si>
  <si>
    <t>Kennebunk (North)</t>
  </si>
  <si>
    <t>MHDV</t>
  </si>
  <si>
    <t>Kennebunk (South)</t>
  </si>
  <si>
    <t>West Gardiner</t>
  </si>
  <si>
    <t>I-95 / I-295</t>
  </si>
  <si>
    <t>Auburn</t>
  </si>
  <si>
    <t>RFP Admin Costs</t>
  </si>
  <si>
    <t>Contingencies</t>
  </si>
  <si>
    <t>Category Totals</t>
  </si>
  <si>
    <t>Component</t>
  </si>
  <si>
    <t>Cost Category</t>
  </si>
  <si>
    <t>Total Sites</t>
  </si>
  <si>
    <t>Total Ports</t>
  </si>
  <si>
    <t>Description</t>
  </si>
  <si>
    <t>Pre-/Post-NEPA</t>
  </si>
  <si>
    <t>Responsible Party</t>
  </si>
  <si>
    <t>Overall Costs per Port</t>
  </si>
  <si>
    <r>
      <rPr>
        <b/>
        <i/>
        <sz val="11"/>
        <rFont val="Aptos Narrow"/>
        <family val="2"/>
        <scheme val="minor"/>
      </rPr>
      <t>Equipment</t>
    </r>
    <r>
      <rPr>
        <b/>
        <sz val="11"/>
        <rFont val="Aptos Narrow"/>
        <family val="2"/>
        <scheme val="minor"/>
      </rPr>
      <t xml:space="preserve"> Cost per Port</t>
    </r>
  </si>
  <si>
    <r>
      <rPr>
        <b/>
        <i/>
        <sz val="11"/>
        <rFont val="Aptos Narrow"/>
        <family val="2"/>
        <scheme val="minor"/>
      </rPr>
      <t>Installation</t>
    </r>
    <r>
      <rPr>
        <b/>
        <sz val="11"/>
        <rFont val="Aptos Narrow"/>
        <family val="2"/>
        <scheme val="minor"/>
      </rPr>
      <t xml:space="preserve"> Cost per Port</t>
    </r>
  </si>
  <si>
    <t>Total Category Cost</t>
  </si>
  <si>
    <t>Grant Request (80%)</t>
  </si>
  <si>
    <t>Non-Federal Match (20%)</t>
  </si>
  <si>
    <t>% of Total Cost</t>
  </si>
  <si>
    <t>DC Fast Chargers - LDV</t>
  </si>
  <si>
    <t>Equipment + Construction</t>
  </si>
  <si>
    <t>Four 150kW = 600kW per site (16 sites); Two 150kW per site (4 sites with MHDV); match provided by private entities</t>
  </si>
  <si>
    <t>Post-NEPA</t>
  </si>
  <si>
    <t>CFI/Selected Private Entities</t>
  </si>
  <si>
    <t>DC Fast Chargers - MHDV</t>
  </si>
  <si>
    <t>Two 350kW per site (4 sites with LDV); match provided by private entities</t>
  </si>
  <si>
    <t>Demand Charge Incentives (5 years) - LDV</t>
  </si>
  <si>
    <t>Operation</t>
  </si>
  <si>
    <t>Aids in insulating LDV charger host from utility company demand charges for the first 5 years</t>
  </si>
  <si>
    <t>Demand Charge Incentives (5 years) - MHDV</t>
  </si>
  <si>
    <t>Aids in insulating MHDV charger host from utility company demand charges for the first 5 years</t>
  </si>
  <si>
    <t>RFP, Contracting Activities</t>
  </si>
  <si>
    <t>Administration</t>
  </si>
  <si>
    <t>Aids in selecting eligible private entities to install, operate CFI-funded equipment</t>
  </si>
  <si>
    <t>Pre-NEPA</t>
  </si>
  <si>
    <t>CFI/MaineDOT, Partnership</t>
  </si>
  <si>
    <t>Workforce Development Activities</t>
  </si>
  <si>
    <t>Miscellaneous</t>
  </si>
  <si>
    <t>Aids in preparing workforce to operate and maintain CFI-funded equipment</t>
  </si>
  <si>
    <t>Aids in preventing cost overruns</t>
  </si>
  <si>
    <t>All</t>
  </si>
  <si>
    <t>Project Total</t>
  </si>
  <si>
    <t>-</t>
  </si>
  <si>
    <t>CFI Program</t>
  </si>
  <si>
    <t>Other Federal Funds</t>
  </si>
  <si>
    <t>Non-Federal Funds</t>
  </si>
  <si>
    <t>Total Project Cost ($)</t>
  </si>
  <si>
    <t>Cost Category/Component</t>
  </si>
  <si>
    <t>CFI Program ($)</t>
  </si>
  <si>
    <t>CFI Program (%)</t>
  </si>
  <si>
    <t>Program ($)</t>
  </si>
  <si>
    <t>Program (%)</t>
  </si>
  <si>
    <t>State, Private ($)</t>
  </si>
  <si>
    <t>State, Private (%)</t>
  </si>
  <si>
    <t>Total Project (%)</t>
  </si>
  <si>
    <t>Equipment, Installation - 150kW DC Fast Chargers for LDV (72)</t>
  </si>
  <si>
    <t>Equipment, Installation - 350kW DC Fast Chargers for MHDV (8)</t>
  </si>
  <si>
    <t>Operation - LDV Demand Charge Incentives (72 for 5 years)</t>
  </si>
  <si>
    <t>Operation - MHDV Demand Charge Incentives (8 for 5 years) - Operation</t>
  </si>
  <si>
    <t>Administration - RFP/Contracting Activities</t>
  </si>
  <si>
    <t>Miscellaneous - Workforce Development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</si>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</sst>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164" fontId="0" fillId="0" borderId="0" xfId="1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4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0" fillId="0" borderId="0" xfId="1" applyNumberFormat="1" applyFont="1" applyFill="1"/>
    <xf numFmtId="6" fontId="2" fillId="0" borderId="0" xfId="0" applyNumberFormat="1" applyFont="1" applyAlignment="1">
      <alignment horizontal="right"/>
    </xf>
    <xf numFmtId="9" fontId="5" fillId="2" borderId="1" xfId="2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right"/>
    </xf>
    <xf numFmtId="9" fontId="0" fillId="0" borderId="1" xfId="2" applyFont="1" applyBorder="1" applyAlignment="1">
      <alignment horizontal="center"/>
    </xf>
    <xf numFmtId="166" fontId="0" fillId="0" borderId="1" xfId="1" applyNumberFormat="1" applyFont="1" applyBorder="1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9" fontId="2" fillId="0" borderId="0" xfId="2" applyFont="1" applyFill="1" applyBorder="1"/>
    <xf numFmtId="164" fontId="2" fillId="0" borderId="0" xfId="1" applyNumberFormat="1" applyFont="1" applyFill="1" applyBorder="1"/>
    <xf numFmtId="1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/>
    <xf numFmtId="164" fontId="0" fillId="0" borderId="3" xfId="1" applyNumberFormat="1" applyFont="1" applyBorder="1"/>
    <xf numFmtId="164" fontId="0" fillId="0" borderId="1" xfId="1" applyNumberFormat="1" applyFont="1" applyBorder="1"/>
    <xf numFmtId="164" fontId="0" fillId="0" borderId="3" xfId="1" applyNumberFormat="1" applyFont="1" applyFill="1" applyBorder="1"/>
    <xf numFmtId="164" fontId="0" fillId="0" borderId="1" xfId="1" applyNumberFormat="1" applyFont="1" applyFill="1" applyBorder="1"/>
    <xf numFmtId="164" fontId="0" fillId="0" borderId="1" xfId="1" applyNumberFormat="1" applyFont="1" applyBorder="1" applyAlignment="1">
      <alignment horizontal="left"/>
    </xf>
    <xf numFmtId="164" fontId="0" fillId="0" borderId="7" xfId="1" applyNumberFormat="1" applyFont="1" applyBorder="1" applyAlignment="1">
      <alignment horizontal="left"/>
    </xf>
    <xf numFmtId="165" fontId="0" fillId="0" borderId="1" xfId="2" applyNumberFormat="1" applyFont="1" applyBorder="1" applyAlignment="1">
      <alignment horizontal="center"/>
    </xf>
    <xf numFmtId="0" fontId="2" fillId="8" borderId="6" xfId="0" applyFont="1" applyFill="1" applyBorder="1" applyAlignment="1">
      <alignment horizontal="left"/>
    </xf>
    <xf numFmtId="0" fontId="2" fillId="8" borderId="5" xfId="0" applyFont="1" applyFill="1" applyBorder="1" applyAlignment="1">
      <alignment horizontal="left"/>
    </xf>
    <xf numFmtId="164" fontId="4" fillId="8" borderId="5" xfId="1" applyNumberFormat="1" applyFont="1" applyFill="1" applyBorder="1" applyAlignment="1">
      <alignment horizontal="left"/>
    </xf>
    <xf numFmtId="44" fontId="2" fillId="8" borderId="4" xfId="1" applyFont="1" applyFill="1" applyBorder="1" applyAlignment="1">
      <alignment horizontal="left"/>
    </xf>
    <xf numFmtId="0" fontId="2" fillId="8" borderId="12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right"/>
    </xf>
    <xf numFmtId="0" fontId="2" fillId="8" borderId="14" xfId="0" applyFont="1" applyFill="1" applyBorder="1" applyAlignment="1">
      <alignment horizontal="right"/>
    </xf>
    <xf numFmtId="0" fontId="2" fillId="8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 wrapText="1"/>
    </xf>
    <xf numFmtId="1" fontId="2" fillId="8" borderId="5" xfId="0" applyNumberFormat="1" applyFont="1" applyFill="1" applyBorder="1" applyAlignment="1">
      <alignment horizontal="center"/>
    </xf>
    <xf numFmtId="164" fontId="2" fillId="8" borderId="5" xfId="1" applyNumberFormat="1" applyFont="1" applyFill="1" applyBorder="1"/>
    <xf numFmtId="9" fontId="2" fillId="8" borderId="4" xfId="2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left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 applyAlignment="1">
      <alignment horizontal="left"/>
    </xf>
    <xf numFmtId="0" fontId="0" fillId="8" borderId="5" xfId="0" applyFill="1" applyBorder="1" applyAlignment="1">
      <alignment horizontal="left"/>
    </xf>
    <xf numFmtId="9" fontId="0" fillId="0" borderId="0" xfId="0" applyNumberFormat="1"/>
    <xf numFmtId="0" fontId="0" fillId="0" borderId="1" xfId="0" applyBorder="1"/>
    <xf numFmtId="6" fontId="0" fillId="0" borderId="1" xfId="0" applyNumberFormat="1" applyBorder="1" applyAlignment="1">
      <alignment horizontal="right"/>
    </xf>
    <xf numFmtId="6" fontId="0" fillId="0" borderId="0" xfId="0" applyNumberFormat="1" applyAlignment="1">
      <alignment horizontal="right"/>
    </xf>
    <xf numFmtId="6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0" fontId="5" fillId="2" borderId="1" xfId="0" applyFont="1" applyFill="1" applyBorder="1" applyAlignment="1">
      <alignment horizontal="right"/>
    </xf>
    <xf numFmtId="6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164" fontId="0" fillId="0" borderId="17" xfId="1" applyNumberFormat="1" applyFont="1" applyFill="1" applyBorder="1"/>
    <xf numFmtId="164" fontId="0" fillId="0" borderId="18" xfId="1" applyNumberFormat="1" applyFont="1" applyFill="1" applyBorder="1"/>
    <xf numFmtId="165" fontId="0" fillId="0" borderId="7" xfId="2" applyNumberFormat="1" applyFont="1" applyBorder="1" applyAlignment="1">
      <alignment horizontal="center"/>
    </xf>
    <xf numFmtId="165" fontId="0" fillId="0" borderId="19" xfId="2" applyNumberFormat="1" applyFont="1" applyFill="1" applyBorder="1" applyAlignment="1">
      <alignment horizontal="center"/>
    </xf>
    <xf numFmtId="9" fontId="0" fillId="0" borderId="1" xfId="2" applyFont="1" applyFill="1" applyBorder="1" applyAlignment="1">
      <alignment horizontal="center"/>
    </xf>
    <xf numFmtId="166" fontId="0" fillId="0" borderId="1" xfId="1" applyNumberFormat="1" applyFont="1" applyFill="1" applyBorder="1"/>
    <xf numFmtId="164" fontId="0" fillId="0" borderId="1" xfId="1" applyNumberFormat="1" applyFont="1" applyFill="1" applyBorder="1" applyAlignment="1">
      <alignment horizontal="left"/>
    </xf>
    <xf numFmtId="164" fontId="0" fillId="0" borderId="7" xfId="1" applyNumberFormat="1" applyFont="1" applyFill="1" applyBorder="1" applyAlignment="1">
      <alignment horizontal="left"/>
    </xf>
    <xf numFmtId="6" fontId="0" fillId="0" borderId="0" xfId="0" applyNumberFormat="1" applyAlignment="1">
      <alignment horizontal="left"/>
    </xf>
    <xf numFmtId="44" fontId="0" fillId="0" borderId="0" xfId="1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44" fontId="0" fillId="0" borderId="0" xfId="1" applyFont="1" applyBorder="1" applyAlignment="1">
      <alignment horizontal="left"/>
    </xf>
    <xf numFmtId="0" fontId="2" fillId="6" borderId="3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E2F6-96B5-4CE6-9DCB-6AD24514FB85}">
  <dimension ref="A1:O30"/>
  <sheetViews>
    <sheetView zoomScale="118" zoomScaleNormal="118" workbookViewId="0"/>
  </sheetViews>
  <sheetFormatPr defaultColWidth="8.77734375" defaultRowHeight="14.4" x14ac:dyDescent="0.3"/>
  <cols>
    <col min="1" max="1" width="21.21875" style="68" bestFit="1" customWidth="1"/>
    <col min="2" max="2" width="9" style="68" customWidth="1"/>
    <col min="3" max="3" width="7.44140625" style="68" customWidth="1"/>
    <col min="4" max="4" width="13.77734375" style="68" bestFit="1" customWidth="1"/>
    <col min="5" max="5" width="12.77734375" style="68" bestFit="1" customWidth="1"/>
    <col min="6" max="6" width="14.44140625" style="68" bestFit="1" customWidth="1"/>
    <col min="7" max="7" width="13.21875" style="68" customWidth="1"/>
    <col min="8" max="8" width="14.21875" style="68" customWidth="1"/>
    <col min="9" max="9" width="15.21875" style="68" bestFit="1" customWidth="1"/>
    <col min="10" max="10" width="8.77734375" style="68"/>
    <col min="11" max="11" width="93.44140625" style="68" customWidth="1"/>
    <col min="12" max="12" width="19.44140625" style="68" bestFit="1" customWidth="1"/>
    <col min="13" max="13" width="10.77734375" style="68" customWidth="1"/>
    <col min="14" max="14" width="15.21875" style="68" bestFit="1" customWidth="1"/>
    <col min="15" max="15" width="12.5546875" style="68" bestFit="1" customWidth="1"/>
    <col min="16" max="16384" width="8.77734375" style="68"/>
  </cols>
  <sheetData>
    <row r="1" spans="1:15" s="65" customFormat="1" ht="57.6" x14ac:dyDescent="0.3">
      <c r="A1" s="33" t="s">
        <v>0</v>
      </c>
      <c r="B1" s="34" t="s">
        <v>1</v>
      </c>
      <c r="C1" s="34" t="s">
        <v>2</v>
      </c>
      <c r="D1" s="34" t="s">
        <v>3</v>
      </c>
      <c r="E1" s="64" t="s">
        <v>4</v>
      </c>
      <c r="F1" s="64" t="s">
        <v>5</v>
      </c>
      <c r="G1" s="34" t="s">
        <v>6</v>
      </c>
      <c r="H1" s="64" t="s">
        <v>7</v>
      </c>
      <c r="I1" s="35" t="s">
        <v>8</v>
      </c>
      <c r="K1" s="5"/>
      <c r="L1" s="5"/>
    </row>
    <row r="2" spans="1:15" x14ac:dyDescent="0.3">
      <c r="A2" s="66" t="s">
        <v>9</v>
      </c>
      <c r="B2" s="67">
        <v>4</v>
      </c>
      <c r="C2" s="67" t="s">
        <v>10</v>
      </c>
      <c r="D2" s="67" t="s">
        <v>11</v>
      </c>
      <c r="E2" s="26">
        <v>737500</v>
      </c>
      <c r="F2" s="26">
        <v>225000</v>
      </c>
      <c r="G2" s="26">
        <v>0</v>
      </c>
      <c r="H2" s="26">
        <v>0</v>
      </c>
      <c r="I2" s="27">
        <f>SUM(E2:H2)</f>
        <v>962500</v>
      </c>
      <c r="L2" s="69"/>
      <c r="N2" s="69"/>
    </row>
    <row r="3" spans="1:15" x14ac:dyDescent="0.3">
      <c r="A3" s="66" t="s">
        <v>12</v>
      </c>
      <c r="B3" s="67">
        <v>4</v>
      </c>
      <c r="C3" s="67" t="s">
        <v>10</v>
      </c>
      <c r="D3" s="67" t="s">
        <v>13</v>
      </c>
      <c r="E3" s="26">
        <v>737500</v>
      </c>
      <c r="F3" s="26">
        <v>225000</v>
      </c>
      <c r="G3" s="26">
        <v>0</v>
      </c>
      <c r="H3" s="26">
        <v>0</v>
      </c>
      <c r="I3" s="27">
        <f t="shared" ref="I3:I26" si="0">SUM(E3:H3)</f>
        <v>962500</v>
      </c>
      <c r="L3" s="69"/>
    </row>
    <row r="4" spans="1:15" x14ac:dyDescent="0.3">
      <c r="A4" s="66" t="s">
        <v>14</v>
      </c>
      <c r="B4" s="67">
        <v>4</v>
      </c>
      <c r="C4" s="67" t="s">
        <v>10</v>
      </c>
      <c r="D4" s="67" t="s">
        <v>15</v>
      </c>
      <c r="E4" s="26">
        <v>737500</v>
      </c>
      <c r="F4" s="26">
        <v>225000</v>
      </c>
      <c r="G4" s="26">
        <v>0</v>
      </c>
      <c r="H4" s="26">
        <v>0</v>
      </c>
      <c r="I4" s="27">
        <f t="shared" si="0"/>
        <v>962500</v>
      </c>
      <c r="L4" s="69"/>
    </row>
    <row r="5" spans="1:15" x14ac:dyDescent="0.3">
      <c r="A5" s="66" t="s">
        <v>16</v>
      </c>
      <c r="B5" s="67">
        <v>4</v>
      </c>
      <c r="C5" s="67" t="s">
        <v>10</v>
      </c>
      <c r="D5" s="67" t="s">
        <v>17</v>
      </c>
      <c r="E5" s="26">
        <v>737500</v>
      </c>
      <c r="F5" s="26">
        <v>225000</v>
      </c>
      <c r="G5" s="26">
        <v>0</v>
      </c>
      <c r="H5" s="26">
        <v>0</v>
      </c>
      <c r="I5" s="27">
        <f t="shared" si="0"/>
        <v>962500</v>
      </c>
      <c r="L5" s="69"/>
      <c r="N5" s="92"/>
      <c r="O5" s="92"/>
    </row>
    <row r="6" spans="1:15" x14ac:dyDescent="0.3">
      <c r="A6" s="66" t="s">
        <v>18</v>
      </c>
      <c r="B6" s="67">
        <v>4</v>
      </c>
      <c r="C6" s="67" t="s">
        <v>10</v>
      </c>
      <c r="D6" s="67" t="s">
        <v>19</v>
      </c>
      <c r="E6" s="26">
        <v>737500</v>
      </c>
      <c r="F6" s="26">
        <v>225000</v>
      </c>
      <c r="G6" s="26">
        <v>0</v>
      </c>
      <c r="H6" s="26">
        <v>0</v>
      </c>
      <c r="I6" s="27">
        <f t="shared" si="0"/>
        <v>962500</v>
      </c>
      <c r="L6" s="69"/>
      <c r="N6" s="92"/>
      <c r="O6" s="92"/>
    </row>
    <row r="7" spans="1:15" x14ac:dyDescent="0.3">
      <c r="A7" s="66" t="s">
        <v>20</v>
      </c>
      <c r="B7" s="67">
        <v>4</v>
      </c>
      <c r="C7" s="67" t="s">
        <v>10</v>
      </c>
      <c r="D7" s="67" t="s">
        <v>19</v>
      </c>
      <c r="E7" s="26">
        <v>737500</v>
      </c>
      <c r="F7" s="26">
        <v>225000</v>
      </c>
      <c r="G7" s="26">
        <v>0</v>
      </c>
      <c r="H7" s="26">
        <v>0</v>
      </c>
      <c r="I7" s="27">
        <f t="shared" si="0"/>
        <v>962500</v>
      </c>
      <c r="L7" s="3"/>
    </row>
    <row r="8" spans="1:15" x14ac:dyDescent="0.3">
      <c r="A8" s="66" t="s">
        <v>21</v>
      </c>
      <c r="B8" s="67">
        <v>4</v>
      </c>
      <c r="C8" s="67" t="s">
        <v>10</v>
      </c>
      <c r="D8" s="67" t="s">
        <v>19</v>
      </c>
      <c r="E8" s="26">
        <v>737500</v>
      </c>
      <c r="F8" s="26">
        <v>225000</v>
      </c>
      <c r="G8" s="26">
        <v>0</v>
      </c>
      <c r="H8" s="26">
        <v>0</v>
      </c>
      <c r="I8" s="27">
        <f t="shared" si="0"/>
        <v>962500</v>
      </c>
      <c r="L8" s="69"/>
    </row>
    <row r="9" spans="1:15" x14ac:dyDescent="0.3">
      <c r="A9" s="66" t="s">
        <v>22</v>
      </c>
      <c r="B9" s="67">
        <v>4</v>
      </c>
      <c r="C9" s="67" t="s">
        <v>10</v>
      </c>
      <c r="D9" s="67" t="s">
        <v>11</v>
      </c>
      <c r="E9" s="26">
        <v>737500</v>
      </c>
      <c r="F9" s="26">
        <v>225000</v>
      </c>
      <c r="G9" s="26">
        <v>0</v>
      </c>
      <c r="H9" s="26">
        <v>0</v>
      </c>
      <c r="I9" s="27">
        <f t="shared" si="0"/>
        <v>962500</v>
      </c>
      <c r="L9" s="4"/>
    </row>
    <row r="10" spans="1:15" x14ac:dyDescent="0.3">
      <c r="A10" s="66" t="s">
        <v>23</v>
      </c>
      <c r="B10" s="67">
        <v>4</v>
      </c>
      <c r="C10" s="67" t="s">
        <v>10</v>
      </c>
      <c r="D10" s="67" t="s">
        <v>19</v>
      </c>
      <c r="E10" s="26">
        <v>737500</v>
      </c>
      <c r="F10" s="26">
        <v>225000</v>
      </c>
      <c r="G10" s="26">
        <v>0</v>
      </c>
      <c r="H10" s="26">
        <v>0</v>
      </c>
      <c r="I10" s="27">
        <f t="shared" si="0"/>
        <v>962500</v>
      </c>
      <c r="K10" s="89"/>
      <c r="N10" s="69"/>
    </row>
    <row r="11" spans="1:15" x14ac:dyDescent="0.3">
      <c r="A11" s="66" t="s">
        <v>24</v>
      </c>
      <c r="B11" s="67">
        <v>4</v>
      </c>
      <c r="C11" s="67" t="s">
        <v>10</v>
      </c>
      <c r="D11" s="67" t="s">
        <v>19</v>
      </c>
      <c r="E11" s="26">
        <v>737500</v>
      </c>
      <c r="F11" s="26">
        <v>225000</v>
      </c>
      <c r="G11" s="26">
        <v>0</v>
      </c>
      <c r="H11" s="26">
        <v>0</v>
      </c>
      <c r="I11" s="27">
        <f t="shared" si="0"/>
        <v>962500</v>
      </c>
    </row>
    <row r="12" spans="1:15" x14ac:dyDescent="0.3">
      <c r="A12" s="66" t="s">
        <v>25</v>
      </c>
      <c r="B12" s="67">
        <v>4</v>
      </c>
      <c r="C12" s="67" t="s">
        <v>10</v>
      </c>
      <c r="D12" s="67" t="s">
        <v>26</v>
      </c>
      <c r="E12" s="26">
        <v>737500</v>
      </c>
      <c r="F12" s="26">
        <v>225000</v>
      </c>
      <c r="G12" s="26">
        <v>0</v>
      </c>
      <c r="H12" s="26">
        <v>0</v>
      </c>
      <c r="I12" s="27">
        <f t="shared" si="0"/>
        <v>962500</v>
      </c>
    </row>
    <row r="13" spans="1:15" x14ac:dyDescent="0.3">
      <c r="A13" s="66" t="s">
        <v>27</v>
      </c>
      <c r="B13" s="67">
        <v>4</v>
      </c>
      <c r="C13" s="67" t="s">
        <v>10</v>
      </c>
      <c r="D13" s="67" t="s">
        <v>19</v>
      </c>
      <c r="E13" s="26">
        <v>737500</v>
      </c>
      <c r="F13" s="26">
        <v>225000</v>
      </c>
      <c r="G13" s="26">
        <v>0</v>
      </c>
      <c r="H13" s="26">
        <v>0</v>
      </c>
      <c r="I13" s="27">
        <f t="shared" si="0"/>
        <v>962500</v>
      </c>
    </row>
    <row r="14" spans="1:15" x14ac:dyDescent="0.3">
      <c r="A14" s="66" t="s">
        <v>28</v>
      </c>
      <c r="B14" s="67">
        <v>4</v>
      </c>
      <c r="C14" s="67" t="s">
        <v>10</v>
      </c>
      <c r="D14" s="67" t="s">
        <v>11</v>
      </c>
      <c r="E14" s="26">
        <v>737500</v>
      </c>
      <c r="F14" s="26">
        <v>225000</v>
      </c>
      <c r="G14" s="26">
        <v>0</v>
      </c>
      <c r="H14" s="26">
        <v>0</v>
      </c>
      <c r="I14" s="27">
        <f t="shared" si="0"/>
        <v>962500</v>
      </c>
    </row>
    <row r="15" spans="1:15" x14ac:dyDescent="0.3">
      <c r="A15" s="66" t="s">
        <v>29</v>
      </c>
      <c r="B15" s="67">
        <v>4</v>
      </c>
      <c r="C15" s="67" t="s">
        <v>10</v>
      </c>
      <c r="D15" s="67" t="s">
        <v>17</v>
      </c>
      <c r="E15" s="26">
        <v>737500</v>
      </c>
      <c r="F15" s="26">
        <v>225000</v>
      </c>
      <c r="G15" s="26">
        <v>0</v>
      </c>
      <c r="H15" s="26">
        <v>0</v>
      </c>
      <c r="I15" s="27">
        <f t="shared" si="0"/>
        <v>962500</v>
      </c>
    </row>
    <row r="16" spans="1:15" x14ac:dyDescent="0.3">
      <c r="A16" s="66" t="s">
        <v>30</v>
      </c>
      <c r="B16" s="67">
        <v>4</v>
      </c>
      <c r="C16" s="67" t="s">
        <v>10</v>
      </c>
      <c r="D16" s="67" t="s">
        <v>19</v>
      </c>
      <c r="E16" s="26">
        <v>737500</v>
      </c>
      <c r="F16" s="26">
        <v>225000</v>
      </c>
      <c r="G16" s="26">
        <v>0</v>
      </c>
      <c r="H16" s="26">
        <v>0</v>
      </c>
      <c r="I16" s="27">
        <f t="shared" si="0"/>
        <v>962500</v>
      </c>
    </row>
    <row r="17" spans="1:15" x14ac:dyDescent="0.3">
      <c r="A17" s="66" t="s">
        <v>31</v>
      </c>
      <c r="B17" s="67">
        <v>4</v>
      </c>
      <c r="C17" s="67" t="s">
        <v>10</v>
      </c>
      <c r="D17" s="67" t="s">
        <v>17</v>
      </c>
      <c r="E17" s="26">
        <v>737500</v>
      </c>
      <c r="F17" s="26">
        <v>225000</v>
      </c>
      <c r="G17" s="26">
        <v>0</v>
      </c>
      <c r="H17" s="26">
        <v>0</v>
      </c>
      <c r="I17" s="27">
        <f t="shared" si="0"/>
        <v>962500</v>
      </c>
    </row>
    <row r="18" spans="1:15" x14ac:dyDescent="0.3">
      <c r="A18" s="66" t="s">
        <v>32</v>
      </c>
      <c r="B18" s="67">
        <v>2</v>
      </c>
      <c r="C18" s="67" t="s">
        <v>33</v>
      </c>
      <c r="D18" s="67" t="s">
        <v>19</v>
      </c>
      <c r="E18" s="26">
        <v>650000</v>
      </c>
      <c r="F18" s="87">
        <v>318750</v>
      </c>
      <c r="G18" s="26">
        <v>0</v>
      </c>
      <c r="H18" s="26">
        <v>0</v>
      </c>
      <c r="I18" s="88">
        <f t="shared" si="0"/>
        <v>968750</v>
      </c>
      <c r="K18" s="2"/>
      <c r="L18" s="69"/>
      <c r="N18" s="92"/>
      <c r="O18" s="92"/>
    </row>
    <row r="19" spans="1:15" x14ac:dyDescent="0.3">
      <c r="A19" s="66" t="s">
        <v>32</v>
      </c>
      <c r="B19" s="67">
        <v>2</v>
      </c>
      <c r="C19" s="67" t="s">
        <v>10</v>
      </c>
      <c r="D19" s="67" t="s">
        <v>19</v>
      </c>
      <c r="E19" s="26">
        <v>368750</v>
      </c>
      <c r="F19" s="87">
        <v>112500</v>
      </c>
      <c r="G19" s="26">
        <v>0</v>
      </c>
      <c r="H19" s="26">
        <v>0</v>
      </c>
      <c r="I19" s="88">
        <f t="shared" si="0"/>
        <v>481250</v>
      </c>
      <c r="L19" s="69"/>
      <c r="N19" s="90"/>
      <c r="O19" s="90"/>
    </row>
    <row r="20" spans="1:15" x14ac:dyDescent="0.3">
      <c r="A20" s="66" t="s">
        <v>34</v>
      </c>
      <c r="B20" s="67">
        <v>2</v>
      </c>
      <c r="C20" s="67" t="s">
        <v>33</v>
      </c>
      <c r="D20" s="67" t="s">
        <v>19</v>
      </c>
      <c r="E20" s="26">
        <v>650000</v>
      </c>
      <c r="F20" s="87">
        <v>318750</v>
      </c>
      <c r="G20" s="26">
        <v>0</v>
      </c>
      <c r="H20" s="26">
        <v>0</v>
      </c>
      <c r="I20" s="88">
        <f t="shared" si="0"/>
        <v>968750</v>
      </c>
      <c r="L20" s="69"/>
      <c r="N20" s="92"/>
      <c r="O20" s="92"/>
    </row>
    <row r="21" spans="1:15" x14ac:dyDescent="0.3">
      <c r="A21" s="66" t="s">
        <v>34</v>
      </c>
      <c r="B21" s="67">
        <v>2</v>
      </c>
      <c r="C21" s="67" t="s">
        <v>10</v>
      </c>
      <c r="D21" s="67" t="s">
        <v>19</v>
      </c>
      <c r="E21" s="26">
        <v>368750</v>
      </c>
      <c r="F21" s="87">
        <v>112500</v>
      </c>
      <c r="G21" s="26">
        <v>0</v>
      </c>
      <c r="H21" s="26">
        <v>0</v>
      </c>
      <c r="I21" s="88">
        <f t="shared" si="0"/>
        <v>481250</v>
      </c>
      <c r="L21" s="69"/>
      <c r="N21" s="90"/>
      <c r="O21" s="90"/>
    </row>
    <row r="22" spans="1:15" x14ac:dyDescent="0.3">
      <c r="A22" s="66" t="s">
        <v>35</v>
      </c>
      <c r="B22" s="67">
        <v>2</v>
      </c>
      <c r="C22" s="67" t="s">
        <v>33</v>
      </c>
      <c r="D22" s="67" t="s">
        <v>36</v>
      </c>
      <c r="E22" s="26">
        <v>650000</v>
      </c>
      <c r="F22" s="87">
        <v>318750</v>
      </c>
      <c r="G22" s="26">
        <v>0</v>
      </c>
      <c r="H22" s="26">
        <v>0</v>
      </c>
      <c r="I22" s="88">
        <f t="shared" si="0"/>
        <v>968750</v>
      </c>
      <c r="L22" s="69"/>
      <c r="N22" s="90"/>
      <c r="O22" s="90"/>
    </row>
    <row r="23" spans="1:15" x14ac:dyDescent="0.3">
      <c r="A23" s="66" t="s">
        <v>35</v>
      </c>
      <c r="B23" s="67">
        <v>2</v>
      </c>
      <c r="C23" s="67" t="s">
        <v>10</v>
      </c>
      <c r="D23" s="67" t="s">
        <v>36</v>
      </c>
      <c r="E23" s="26">
        <v>368750</v>
      </c>
      <c r="F23" s="87">
        <v>112500</v>
      </c>
      <c r="G23" s="26">
        <v>0</v>
      </c>
      <c r="H23" s="26">
        <v>0</v>
      </c>
      <c r="I23" s="88">
        <f t="shared" si="0"/>
        <v>481250</v>
      </c>
      <c r="L23" s="69"/>
      <c r="N23" s="90"/>
      <c r="O23" s="90"/>
    </row>
    <row r="24" spans="1:15" x14ac:dyDescent="0.3">
      <c r="A24" s="66" t="s">
        <v>37</v>
      </c>
      <c r="B24" s="67">
        <v>2</v>
      </c>
      <c r="C24" s="67" t="s">
        <v>33</v>
      </c>
      <c r="D24" s="67" t="s">
        <v>19</v>
      </c>
      <c r="E24" s="26">
        <v>650000</v>
      </c>
      <c r="F24" s="87">
        <v>318750</v>
      </c>
      <c r="G24" s="26">
        <v>0</v>
      </c>
      <c r="H24" s="26">
        <v>0</v>
      </c>
      <c r="I24" s="88">
        <f t="shared" si="0"/>
        <v>968750</v>
      </c>
    </row>
    <row r="25" spans="1:15" x14ac:dyDescent="0.3">
      <c r="A25" s="66" t="s">
        <v>37</v>
      </c>
      <c r="B25" s="67">
        <v>2</v>
      </c>
      <c r="C25" s="67" t="s">
        <v>10</v>
      </c>
      <c r="D25" s="67" t="s">
        <v>19</v>
      </c>
      <c r="E25" s="26">
        <v>368750</v>
      </c>
      <c r="F25" s="87">
        <v>112500</v>
      </c>
      <c r="G25" s="26">
        <v>0</v>
      </c>
      <c r="H25" s="26">
        <v>0</v>
      </c>
      <c r="I25" s="88">
        <f t="shared" si="0"/>
        <v>481250</v>
      </c>
    </row>
    <row r="26" spans="1:15" x14ac:dyDescent="0.3">
      <c r="A26" s="66" t="s">
        <v>6</v>
      </c>
      <c r="B26" s="67"/>
      <c r="C26" s="67"/>
      <c r="D26" s="67"/>
      <c r="E26" s="26">
        <v>0</v>
      </c>
      <c r="F26" s="26">
        <v>0</v>
      </c>
      <c r="G26" s="26">
        <v>1000000</v>
      </c>
      <c r="H26" s="26">
        <v>0</v>
      </c>
      <c r="I26" s="27">
        <f t="shared" si="0"/>
        <v>1000000</v>
      </c>
    </row>
    <row r="27" spans="1:15" x14ac:dyDescent="0.3">
      <c r="A27" s="66" t="s">
        <v>38</v>
      </c>
      <c r="B27" s="67"/>
      <c r="C27" s="67"/>
      <c r="D27" s="67"/>
      <c r="E27" s="26">
        <v>0</v>
      </c>
      <c r="F27" s="26">
        <v>0</v>
      </c>
      <c r="G27" s="26"/>
      <c r="H27" s="26">
        <v>300000</v>
      </c>
      <c r="I27" s="27">
        <f>SUM(E27:H27)</f>
        <v>300000</v>
      </c>
    </row>
    <row r="28" spans="1:15" x14ac:dyDescent="0.3">
      <c r="A28" s="66" t="s">
        <v>39</v>
      </c>
      <c r="B28" s="67"/>
      <c r="C28" s="67"/>
      <c r="D28" s="67"/>
      <c r="E28" s="87">
        <v>1750000</v>
      </c>
      <c r="F28" s="87">
        <v>675000</v>
      </c>
      <c r="G28" s="87">
        <v>0</v>
      </c>
      <c r="H28" s="87">
        <v>75000</v>
      </c>
      <c r="I28" s="88">
        <f>SUM(E28:H28)</f>
        <v>2500000</v>
      </c>
    </row>
    <row r="29" spans="1:15" ht="15" thickBot="1" x14ac:dyDescent="0.35">
      <c r="A29" s="29" t="s">
        <v>40</v>
      </c>
      <c r="B29" s="30"/>
      <c r="C29" s="30"/>
      <c r="D29" s="70"/>
      <c r="E29" s="31">
        <f>SUM(E2:E28)</f>
        <v>17625000</v>
      </c>
      <c r="F29" s="31">
        <f>SUM(F2:F28)</f>
        <v>6000000</v>
      </c>
      <c r="G29" s="31">
        <f>SUM(G2:G28)</f>
        <v>1000000</v>
      </c>
      <c r="H29" s="31">
        <f>SUM(H2:H28)</f>
        <v>375000</v>
      </c>
      <c r="I29" s="32">
        <f>SUM(I2:I28)</f>
        <v>25000000</v>
      </c>
    </row>
    <row r="30" spans="1:15" x14ac:dyDescent="0.3">
      <c r="A30" s="2"/>
      <c r="B30" s="2"/>
      <c r="C30" s="2"/>
      <c r="E30" s="1"/>
      <c r="F30" s="1"/>
      <c r="G30" s="1"/>
      <c r="H30" s="1"/>
      <c r="I30" s="90"/>
    </row>
  </sheetData>
  <mergeCells count="4">
    <mergeCell ref="N18:O18"/>
    <mergeCell ref="N20:O20"/>
    <mergeCell ref="N5:O5"/>
    <mergeCell ref="N6:O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B9B46-933D-4356-989A-6B8E816BE02D}">
  <sheetPr>
    <pageSetUpPr fitToPage="1"/>
  </sheetPr>
  <dimension ref="A1:O13"/>
  <sheetViews>
    <sheetView tabSelected="1" zoomScale="80" zoomScaleNormal="80" workbookViewId="0">
      <selection activeCell="K9" sqref="K9"/>
    </sheetView>
  </sheetViews>
  <sheetFormatPr defaultColWidth="38.21875" defaultRowHeight="14.4" x14ac:dyDescent="0.3"/>
  <cols>
    <col min="1" max="1" width="34.44140625" bestFit="1" customWidth="1"/>
    <col min="2" max="2" width="22.77734375" bestFit="1" customWidth="1"/>
    <col min="3" max="3" width="9.5546875" bestFit="1" customWidth="1"/>
    <col min="4" max="4" width="5.21875" bestFit="1" customWidth="1"/>
    <col min="5" max="5" width="34" style="50" bestFit="1" customWidth="1"/>
    <col min="6" max="6" width="14.44140625" style="50" bestFit="1" customWidth="1"/>
    <col min="7" max="7" width="14.44140625" style="50" customWidth="1"/>
    <col min="8" max="8" width="11.77734375" bestFit="1" customWidth="1"/>
    <col min="9" max="10" width="11.77734375" customWidth="1"/>
    <col min="11" max="11" width="13.21875" customWidth="1"/>
    <col min="12" max="13" width="13" bestFit="1" customWidth="1"/>
    <col min="14" max="14" width="20.77734375" bestFit="1" customWidth="1"/>
    <col min="15" max="15" width="18.77734375" bestFit="1" customWidth="1"/>
  </cols>
  <sheetData>
    <row r="1" spans="1:15" s="50" customFormat="1" ht="43.2" x14ac:dyDescent="0.3">
      <c r="A1" s="36" t="s">
        <v>41</v>
      </c>
      <c r="B1" s="37" t="s">
        <v>42</v>
      </c>
      <c r="C1" s="38" t="s">
        <v>43</v>
      </c>
      <c r="D1" s="38" t="s">
        <v>44</v>
      </c>
      <c r="E1" s="38" t="s">
        <v>45</v>
      </c>
      <c r="F1" s="39" t="s">
        <v>46</v>
      </c>
      <c r="G1" s="49" t="s">
        <v>47</v>
      </c>
      <c r="H1" s="38" t="s">
        <v>48</v>
      </c>
      <c r="I1" s="40" t="s">
        <v>49</v>
      </c>
      <c r="J1" s="40" t="s">
        <v>50</v>
      </c>
      <c r="K1" s="40" t="s">
        <v>51</v>
      </c>
      <c r="L1" s="38" t="s">
        <v>52</v>
      </c>
      <c r="M1" s="40" t="s">
        <v>53</v>
      </c>
      <c r="N1" s="41" t="s">
        <v>54</v>
      </c>
    </row>
    <row r="2" spans="1:15" ht="43.2" x14ac:dyDescent="0.3">
      <c r="A2" s="51" t="s">
        <v>55</v>
      </c>
      <c r="B2" s="52" t="s">
        <v>56</v>
      </c>
      <c r="C2" s="53">
        <v>20</v>
      </c>
      <c r="D2" s="53">
        <v>72</v>
      </c>
      <c r="E2" s="54" t="s">
        <v>57</v>
      </c>
      <c r="F2" s="55" t="s">
        <v>58</v>
      </c>
      <c r="G2" s="55" t="s">
        <v>59</v>
      </c>
      <c r="H2" s="25">
        <v>184375</v>
      </c>
      <c r="I2" s="24">
        <v>110625</v>
      </c>
      <c r="J2" s="24">
        <v>73750</v>
      </c>
      <c r="K2" s="22">
        <f>H2*D2</f>
        <v>13275000</v>
      </c>
      <c r="L2" s="23">
        <f>K2*0.8</f>
        <v>10620000</v>
      </c>
      <c r="M2" s="22">
        <f>K2*0.2</f>
        <v>2655000</v>
      </c>
      <c r="N2" s="83">
        <f t="shared" ref="N2:N8" si="0">K2/$K$9</f>
        <v>0.53100000000000003</v>
      </c>
      <c r="O2" s="77"/>
    </row>
    <row r="3" spans="1:15" ht="28.8" x14ac:dyDescent="0.3">
      <c r="A3" s="51" t="s">
        <v>60</v>
      </c>
      <c r="B3" s="52" t="s">
        <v>56</v>
      </c>
      <c r="C3" s="53">
        <v>4</v>
      </c>
      <c r="D3" s="53">
        <v>8</v>
      </c>
      <c r="E3" s="54" t="s">
        <v>61</v>
      </c>
      <c r="F3" s="55" t="s">
        <v>58</v>
      </c>
      <c r="G3" s="55" t="s">
        <v>59</v>
      </c>
      <c r="H3" s="25">
        <v>325000</v>
      </c>
      <c r="I3" s="24">
        <v>195000</v>
      </c>
      <c r="J3" s="24">
        <v>130000</v>
      </c>
      <c r="K3" s="22">
        <f>H3*D3</f>
        <v>2600000</v>
      </c>
      <c r="L3" s="23">
        <f>K3*0.8</f>
        <v>2080000</v>
      </c>
      <c r="M3" s="22">
        <f>K3*0.2</f>
        <v>520000</v>
      </c>
      <c r="N3" s="83">
        <f t="shared" si="0"/>
        <v>0.104</v>
      </c>
    </row>
    <row r="4" spans="1:15" ht="43.2" x14ac:dyDescent="0.3">
      <c r="A4" s="56" t="s">
        <v>62</v>
      </c>
      <c r="B4" s="57" t="s">
        <v>63</v>
      </c>
      <c r="C4" s="58"/>
      <c r="D4" s="53">
        <v>72</v>
      </c>
      <c r="E4" s="54" t="s">
        <v>64</v>
      </c>
      <c r="F4" s="55" t="s">
        <v>58</v>
      </c>
      <c r="G4" s="55" t="s">
        <v>59</v>
      </c>
      <c r="H4" s="25">
        <v>56250</v>
      </c>
      <c r="I4" s="24">
        <v>0</v>
      </c>
      <c r="J4" s="24">
        <v>0</v>
      </c>
      <c r="K4" s="22">
        <f t="shared" ref="K4:K5" si="1">H4*D4</f>
        <v>4050000</v>
      </c>
      <c r="L4" s="23">
        <f>K4*0.8</f>
        <v>3240000</v>
      </c>
      <c r="M4" s="22">
        <f>K4*0.2</f>
        <v>810000</v>
      </c>
      <c r="N4" s="83">
        <f t="shared" si="0"/>
        <v>0.16200000000000001</v>
      </c>
      <c r="O4" s="77"/>
    </row>
    <row r="5" spans="1:15" ht="43.2" x14ac:dyDescent="0.3">
      <c r="A5" s="56" t="s">
        <v>65</v>
      </c>
      <c r="B5" s="57" t="s">
        <v>63</v>
      </c>
      <c r="C5" s="58"/>
      <c r="D5" s="53">
        <v>8</v>
      </c>
      <c r="E5" s="54" t="s">
        <v>66</v>
      </c>
      <c r="F5" s="55" t="s">
        <v>58</v>
      </c>
      <c r="G5" s="55" t="s">
        <v>59</v>
      </c>
      <c r="H5" s="25">
        <v>159375</v>
      </c>
      <c r="I5" s="24">
        <v>0</v>
      </c>
      <c r="J5" s="24">
        <v>0</v>
      </c>
      <c r="K5" s="22">
        <f t="shared" si="1"/>
        <v>1275000</v>
      </c>
      <c r="L5" s="23">
        <f>K5*0.8</f>
        <v>1020000</v>
      </c>
      <c r="M5" s="22">
        <f>K5*0.2</f>
        <v>255000</v>
      </c>
      <c r="N5" s="83">
        <f t="shared" si="0"/>
        <v>5.0999999999999997E-2</v>
      </c>
    </row>
    <row r="6" spans="1:15" ht="42.6" customHeight="1" x14ac:dyDescent="0.3">
      <c r="A6" s="56" t="s">
        <v>67</v>
      </c>
      <c r="B6" s="57" t="s">
        <v>68</v>
      </c>
      <c r="C6" s="53"/>
      <c r="D6" s="53"/>
      <c r="E6" s="59" t="s">
        <v>69</v>
      </c>
      <c r="F6" s="55" t="s">
        <v>70</v>
      </c>
      <c r="G6" s="55" t="s">
        <v>71</v>
      </c>
      <c r="H6" s="25">
        <v>0</v>
      </c>
      <c r="I6" s="24">
        <v>0</v>
      </c>
      <c r="J6" s="24">
        <v>0</v>
      </c>
      <c r="K6" s="22">
        <v>300000</v>
      </c>
      <c r="L6" s="23">
        <f t="shared" ref="L6:L8" si="2">K6*0.8</f>
        <v>240000</v>
      </c>
      <c r="M6" s="22">
        <f t="shared" ref="M6:M8" si="3">K6*0.2</f>
        <v>60000</v>
      </c>
      <c r="N6" s="83">
        <f t="shared" si="0"/>
        <v>1.2E-2</v>
      </c>
    </row>
    <row r="7" spans="1:15" ht="28.8" x14ac:dyDescent="0.3">
      <c r="A7" s="56" t="s">
        <v>72</v>
      </c>
      <c r="B7" s="57" t="s">
        <v>73</v>
      </c>
      <c r="C7" s="53"/>
      <c r="D7" s="53"/>
      <c r="E7" s="54" t="s">
        <v>74</v>
      </c>
      <c r="F7" s="55" t="s">
        <v>70</v>
      </c>
      <c r="G7" s="55" t="s">
        <v>71</v>
      </c>
      <c r="H7" s="25">
        <v>0</v>
      </c>
      <c r="I7" s="24">
        <v>0</v>
      </c>
      <c r="J7" s="24">
        <v>0</v>
      </c>
      <c r="K7" s="22">
        <v>1000000</v>
      </c>
      <c r="L7" s="23">
        <f t="shared" si="2"/>
        <v>800000</v>
      </c>
      <c r="M7" s="22">
        <f t="shared" si="3"/>
        <v>200000</v>
      </c>
      <c r="N7" s="83">
        <f t="shared" si="0"/>
        <v>0.04</v>
      </c>
    </row>
    <row r="8" spans="1:15" x14ac:dyDescent="0.3">
      <c r="A8" s="60" t="s">
        <v>39</v>
      </c>
      <c r="B8" s="61" t="s">
        <v>39</v>
      </c>
      <c r="C8" s="62"/>
      <c r="D8" s="62"/>
      <c r="E8" s="54" t="s">
        <v>75</v>
      </c>
      <c r="F8" s="55" t="s">
        <v>58</v>
      </c>
      <c r="G8" s="63" t="s">
        <v>76</v>
      </c>
      <c r="H8" s="81">
        <v>31250</v>
      </c>
      <c r="I8" s="82">
        <v>18750</v>
      </c>
      <c r="J8" s="82">
        <v>12500</v>
      </c>
      <c r="K8" s="82">
        <v>2500000</v>
      </c>
      <c r="L8" s="81">
        <f t="shared" si="2"/>
        <v>2000000</v>
      </c>
      <c r="M8" s="82">
        <f t="shared" si="3"/>
        <v>500000</v>
      </c>
      <c r="N8" s="84">
        <f t="shared" si="0"/>
        <v>0.1</v>
      </c>
    </row>
    <row r="9" spans="1:15" ht="15" thickBot="1" x14ac:dyDescent="0.35">
      <c r="A9" s="42" t="s">
        <v>77</v>
      </c>
      <c r="B9" s="43"/>
      <c r="C9" s="44">
        <v>20</v>
      </c>
      <c r="D9" s="44">
        <f>SUM(D2:D3)</f>
        <v>80</v>
      </c>
      <c r="E9" s="45" t="s">
        <v>78</v>
      </c>
      <c r="F9" s="45"/>
      <c r="G9" s="45"/>
      <c r="H9" s="46" t="s">
        <v>78</v>
      </c>
      <c r="I9" s="46"/>
      <c r="J9" s="46"/>
      <c r="K9" s="47">
        <f>SUM(K2:K8)</f>
        <v>25000000</v>
      </c>
      <c r="L9" s="47">
        <f>SUM(L2:L8)</f>
        <v>20000000</v>
      </c>
      <c r="M9" s="47">
        <f>SUM(M2:M8)</f>
        <v>5000000</v>
      </c>
      <c r="N9" s="48">
        <f>SUM(N2:N8)</f>
        <v>1.0000000000000002</v>
      </c>
    </row>
    <row r="10" spans="1:15" x14ac:dyDescent="0.3">
      <c r="A10" s="6"/>
      <c r="B10" s="6"/>
      <c r="C10" s="21"/>
      <c r="D10" s="21"/>
      <c r="E10" s="20"/>
      <c r="F10" s="20"/>
      <c r="G10" s="20"/>
      <c r="H10" s="19"/>
      <c r="I10" s="19"/>
      <c r="J10" s="19"/>
      <c r="K10" s="18"/>
      <c r="L10" s="18"/>
      <c r="M10" s="18"/>
      <c r="N10" s="17"/>
    </row>
    <row r="13" spans="1:15" x14ac:dyDescent="0.3">
      <c r="I13" s="77"/>
    </row>
  </sheetData>
  <pageMargins left="0.7" right="0.7" top="0.75" bottom="0.75" header="0.3" footer="0.3"/>
  <pageSetup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E47F5-51DF-4079-9EF4-E66D489378C1}">
  <dimension ref="A1:M18"/>
  <sheetViews>
    <sheetView zoomScaleNormal="100" workbookViewId="0"/>
  </sheetViews>
  <sheetFormatPr defaultColWidth="8.77734375" defaultRowHeight="14.4" x14ac:dyDescent="0.3"/>
  <cols>
    <col min="1" max="1" width="54.5546875" bestFit="1" customWidth="1"/>
    <col min="2" max="3" width="14.21875" bestFit="1" customWidth="1"/>
    <col min="4" max="4" width="13.77734375" bestFit="1" customWidth="1"/>
    <col min="5" max="5" width="14.21875" bestFit="1" customWidth="1"/>
    <col min="6" max="6" width="13.77734375" bestFit="1" customWidth="1"/>
    <col min="7" max="7" width="14.21875" bestFit="1" customWidth="1"/>
    <col min="8" max="8" width="18.5546875" bestFit="1" customWidth="1"/>
    <col min="9" max="9" width="14.77734375" bestFit="1" customWidth="1"/>
    <col min="10" max="10" width="16.21875" customWidth="1"/>
    <col min="11" max="11" width="18.21875" customWidth="1"/>
    <col min="12" max="12" width="11.21875" customWidth="1"/>
    <col min="13" max="13" width="11.5546875" customWidth="1"/>
  </cols>
  <sheetData>
    <row r="1" spans="1:13" x14ac:dyDescent="0.3">
      <c r="B1" s="93" t="s">
        <v>79</v>
      </c>
      <c r="C1" s="94"/>
      <c r="D1" s="95" t="s">
        <v>80</v>
      </c>
      <c r="E1" s="96"/>
      <c r="F1" s="97" t="s">
        <v>81</v>
      </c>
      <c r="G1" s="98"/>
      <c r="H1" s="99" t="s">
        <v>82</v>
      </c>
      <c r="I1" s="99"/>
    </row>
    <row r="2" spans="1:13" ht="28.8" x14ac:dyDescent="0.3">
      <c r="A2" s="16" t="s">
        <v>83</v>
      </c>
      <c r="B2" s="15" t="s">
        <v>84</v>
      </c>
      <c r="C2" s="15" t="s">
        <v>85</v>
      </c>
      <c r="D2" s="14" t="s">
        <v>86</v>
      </c>
      <c r="E2" s="14" t="s">
        <v>87</v>
      </c>
      <c r="F2" s="13" t="s">
        <v>88</v>
      </c>
      <c r="G2" s="13" t="s">
        <v>89</v>
      </c>
      <c r="H2" s="91" t="s">
        <v>82</v>
      </c>
      <c r="I2" s="91" t="s">
        <v>90</v>
      </c>
      <c r="L2" s="71"/>
      <c r="M2" s="71"/>
    </row>
    <row r="3" spans="1:13" x14ac:dyDescent="0.3">
      <c r="A3" s="72" t="s">
        <v>91</v>
      </c>
      <c r="B3" s="73">
        <f>C3*H3</f>
        <v>10620000</v>
      </c>
      <c r="C3" s="11">
        <v>0.8</v>
      </c>
      <c r="D3" s="73">
        <f>E3*H3</f>
        <v>0</v>
      </c>
      <c r="E3" s="11">
        <v>0</v>
      </c>
      <c r="F3" s="73">
        <f>H3*G3</f>
        <v>2655000</v>
      </c>
      <c r="G3" s="11">
        <v>0.2</v>
      </c>
      <c r="H3" s="12">
        <v>13275000</v>
      </c>
      <c r="I3" s="28">
        <f>H3/$H$10</f>
        <v>0.53100000000000003</v>
      </c>
      <c r="J3" s="74"/>
      <c r="K3" s="10"/>
      <c r="L3" s="75"/>
      <c r="M3" s="75"/>
    </row>
    <row r="4" spans="1:13" x14ac:dyDescent="0.3">
      <c r="A4" s="72" t="s">
        <v>92</v>
      </c>
      <c r="B4" s="73">
        <f t="shared" ref="B4:B9" si="0">C4*H4</f>
        <v>2080000</v>
      </c>
      <c r="C4" s="11">
        <v>0.8</v>
      </c>
      <c r="D4" s="73">
        <f t="shared" ref="D4:D8" si="1">E4*H4</f>
        <v>0</v>
      </c>
      <c r="E4" s="11">
        <v>0</v>
      </c>
      <c r="F4" s="73">
        <f t="shared" ref="F4:F9" si="2">H4*G4</f>
        <v>520000</v>
      </c>
      <c r="G4" s="11">
        <v>0.2</v>
      </c>
      <c r="H4" s="12">
        <v>2600000</v>
      </c>
      <c r="I4" s="28">
        <f t="shared" ref="I4:I9" si="3">H4/$H$10</f>
        <v>0.104</v>
      </c>
      <c r="J4" s="74"/>
      <c r="K4" s="10"/>
      <c r="L4" s="75"/>
      <c r="M4" s="75"/>
    </row>
    <row r="5" spans="1:13" x14ac:dyDescent="0.3">
      <c r="A5" s="72" t="s">
        <v>93</v>
      </c>
      <c r="B5" s="73">
        <f t="shared" si="0"/>
        <v>3240000</v>
      </c>
      <c r="C5" s="11">
        <v>0.8</v>
      </c>
      <c r="D5" s="73">
        <f t="shared" si="1"/>
        <v>0</v>
      </c>
      <c r="E5" s="11">
        <v>0</v>
      </c>
      <c r="F5" s="73">
        <f t="shared" si="2"/>
        <v>810000</v>
      </c>
      <c r="G5" s="11">
        <v>0.2</v>
      </c>
      <c r="H5" s="12">
        <v>4050000</v>
      </c>
      <c r="I5" s="28">
        <f t="shared" si="3"/>
        <v>0.16200000000000001</v>
      </c>
      <c r="J5" s="74"/>
      <c r="K5" s="10"/>
      <c r="L5" s="75"/>
      <c r="M5" s="75"/>
    </row>
    <row r="6" spans="1:13" x14ac:dyDescent="0.3">
      <c r="A6" s="72" t="s">
        <v>94</v>
      </c>
      <c r="B6" s="73">
        <f t="shared" si="0"/>
        <v>1020000</v>
      </c>
      <c r="C6" s="11">
        <v>0.8</v>
      </c>
      <c r="D6" s="73">
        <f t="shared" si="1"/>
        <v>0</v>
      </c>
      <c r="E6" s="11">
        <v>0</v>
      </c>
      <c r="F6" s="73">
        <f t="shared" si="2"/>
        <v>255000</v>
      </c>
      <c r="G6" s="11">
        <v>0.2</v>
      </c>
      <c r="H6" s="12">
        <v>1275000</v>
      </c>
      <c r="I6" s="28">
        <f t="shared" si="3"/>
        <v>5.0999999999999997E-2</v>
      </c>
      <c r="J6" s="74"/>
      <c r="K6" s="10"/>
      <c r="L6" s="75"/>
      <c r="M6" s="75"/>
    </row>
    <row r="7" spans="1:13" x14ac:dyDescent="0.3">
      <c r="A7" s="54" t="s">
        <v>95</v>
      </c>
      <c r="B7" s="73">
        <f t="shared" si="0"/>
        <v>240000</v>
      </c>
      <c r="C7" s="11">
        <v>0.8</v>
      </c>
      <c r="D7" s="73">
        <f t="shared" si="1"/>
        <v>0</v>
      </c>
      <c r="E7" s="11">
        <v>0</v>
      </c>
      <c r="F7" s="73">
        <f t="shared" si="2"/>
        <v>60000</v>
      </c>
      <c r="G7" s="11">
        <v>0.2</v>
      </c>
      <c r="H7" s="12">
        <v>300000</v>
      </c>
      <c r="I7" s="28">
        <f t="shared" si="3"/>
        <v>1.2E-2</v>
      </c>
      <c r="J7" s="74"/>
      <c r="K7" s="10"/>
      <c r="L7" s="75"/>
      <c r="M7" s="75"/>
    </row>
    <row r="8" spans="1:13" x14ac:dyDescent="0.3">
      <c r="A8" s="54" t="s">
        <v>96</v>
      </c>
      <c r="B8" s="73">
        <f t="shared" si="0"/>
        <v>800000</v>
      </c>
      <c r="C8" s="11">
        <v>0.8</v>
      </c>
      <c r="D8" s="73">
        <f t="shared" si="1"/>
        <v>0</v>
      </c>
      <c r="E8" s="11">
        <v>0</v>
      </c>
      <c r="F8" s="73">
        <f t="shared" si="2"/>
        <v>200000</v>
      </c>
      <c r="G8" s="11">
        <v>0.2</v>
      </c>
      <c r="H8" s="12">
        <v>1000000</v>
      </c>
      <c r="I8" s="28">
        <f t="shared" si="3"/>
        <v>0.04</v>
      </c>
      <c r="J8" s="74"/>
      <c r="K8" s="10"/>
      <c r="L8" s="75"/>
      <c r="M8" s="75"/>
    </row>
    <row r="9" spans="1:13" x14ac:dyDescent="0.3">
      <c r="A9" s="54" t="s">
        <v>39</v>
      </c>
      <c r="B9" s="73">
        <f t="shared" si="0"/>
        <v>2000000</v>
      </c>
      <c r="C9" s="85">
        <v>0.8</v>
      </c>
      <c r="D9" s="73">
        <v>0</v>
      </c>
      <c r="E9" s="85">
        <v>0</v>
      </c>
      <c r="F9" s="73">
        <f t="shared" si="2"/>
        <v>500000</v>
      </c>
      <c r="G9" s="85">
        <v>0.2</v>
      </c>
      <c r="H9" s="86">
        <v>2500000</v>
      </c>
      <c r="I9" s="85">
        <f t="shared" si="3"/>
        <v>0.1</v>
      </c>
      <c r="J9" s="74"/>
      <c r="K9" s="10"/>
      <c r="L9" s="75"/>
      <c r="M9" s="75"/>
    </row>
    <row r="10" spans="1:13" x14ac:dyDescent="0.3">
      <c r="A10" s="78" t="s">
        <v>97</v>
      </c>
      <c r="B10" s="79">
        <f>SUM(B3:B9)</f>
        <v>20000000</v>
      </c>
      <c r="C10" s="9">
        <v>0.8</v>
      </c>
      <c r="D10" s="79">
        <v>0</v>
      </c>
      <c r="E10" s="9">
        <v>0</v>
      </c>
      <c r="F10" s="79">
        <f>SUM(F3:F9)</f>
        <v>5000000</v>
      </c>
      <c r="G10" s="9">
        <v>0.2</v>
      </c>
      <c r="H10" s="80">
        <f>SUM(H3:H9)</f>
        <v>25000000</v>
      </c>
      <c r="I10" s="9">
        <f>SUM(I3:I9)</f>
        <v>1.0000000000000002</v>
      </c>
      <c r="J10" s="8"/>
      <c r="K10" s="76"/>
      <c r="L10" s="75"/>
      <c r="M10" s="75"/>
    </row>
    <row r="11" spans="1:13" x14ac:dyDescent="0.3">
      <c r="H11" s="71"/>
      <c r="I11" s="71"/>
      <c r="J11" s="71"/>
    </row>
    <row r="14" spans="1:13" x14ac:dyDescent="0.3">
      <c r="J14" s="75"/>
    </row>
    <row r="15" spans="1:13" x14ac:dyDescent="0.3">
      <c r="J15" s="75"/>
      <c r="K15" s="77"/>
    </row>
    <row r="16" spans="1:13" x14ac:dyDescent="0.3">
      <c r="J16" s="75"/>
    </row>
    <row r="17" spans="10:11" x14ac:dyDescent="0.3">
      <c r="J17" s="75"/>
      <c r="K17" s="7"/>
    </row>
    <row r="18" spans="10:11" x14ac:dyDescent="0.3">
      <c r="J18" s="75"/>
      <c r="K18" s="77"/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Location Cost Detail</vt:lpstr>
      <vt:lpstr>Category Cost Detail</vt:lpstr>
      <vt:lpstr>Cost Share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Bower</dc:creator>
  <cp:keywords/>
  <dc:description/>
  <cp:lastModifiedBy>Baugh, Benny J</cp:lastModifiedBy>
  <cp:revision/>
  <dcterms:created xsi:type="dcterms:W3CDTF">2024-08-07T15:46:39Z</dcterms:created>
  <dcterms:modified xsi:type="dcterms:W3CDTF">2024-08-27T13:54:06Z</dcterms:modified>
  <cp:category/>
  <cp:contentStatus/>
</cp:coreProperties>
</file>